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1" activeTab="4"/>
  </bookViews>
  <sheets>
    <sheet name="1GB por core" sheetId="1" r:id="rId1"/>
    <sheet name="768MB por core" sheetId="2" r:id="rId2"/>
    <sheet name="512MB por core" sheetId="3" r:id="rId3"/>
    <sheet name="500MB por core twin Frontend" sheetId="4" r:id="rId4"/>
    <sheet name="Presupuesto preliminar" sheetId="5" r:id="rId5"/>
    <sheet name="Sheet3" sheetId="6" r:id="rId6"/>
  </sheets>
  <definedNames/>
  <calcPr fullCalcOnLoad="1"/>
</workbook>
</file>

<file path=xl/comments1.xml><?xml version="1.0" encoding="utf-8"?>
<comments xmlns="http://schemas.openxmlformats.org/spreadsheetml/2006/main">
  <authors>
    <author>GBN</author>
  </authors>
  <commentList>
    <comment ref="A32" authorId="0">
      <text>
        <r>
          <rPr>
            <b/>
            <sz val="8"/>
            <color indexed="8"/>
            <rFont val="Bitstream Vera Sans"/>
            <family val="1"/>
          </rPr>
          <t>Goibuy (Plazo de entrega 3 días)</t>
        </r>
      </text>
    </comment>
    <comment ref="A34" authorId="0">
      <text>
        <r>
          <rPr>
            <b/>
            <sz val="8"/>
            <color indexed="8"/>
            <rFont val="Bitstream Vera Sans"/>
            <family val="1"/>
          </rPr>
          <t>Pritec</t>
        </r>
      </text>
    </comment>
  </commentList>
</comments>
</file>

<file path=xl/comments2.xml><?xml version="1.0" encoding="utf-8"?>
<comments xmlns="http://schemas.openxmlformats.org/spreadsheetml/2006/main">
  <authors>
    <author>GBN</author>
  </authors>
  <commentList>
    <comment ref="A32" authorId="0">
      <text>
        <r>
          <rPr>
            <b/>
            <sz val="8"/>
            <color indexed="8"/>
            <rFont val="Bitstream Vera Sans"/>
            <family val="1"/>
          </rPr>
          <t>Goibuy (Plazo de entrega 3 días)</t>
        </r>
      </text>
    </comment>
    <comment ref="A34" authorId="0">
      <text>
        <r>
          <rPr>
            <b/>
            <sz val="8"/>
            <color indexed="8"/>
            <rFont val="Bitstream Vera Sans"/>
            <family val="1"/>
          </rPr>
          <t>Pritec</t>
        </r>
      </text>
    </comment>
  </commentList>
</comments>
</file>

<file path=xl/comments3.xml><?xml version="1.0" encoding="utf-8"?>
<comments xmlns="http://schemas.openxmlformats.org/spreadsheetml/2006/main">
  <authors>
    <author>GBN</author>
  </authors>
  <commentList>
    <comment ref="A32" authorId="0">
      <text>
        <r>
          <rPr>
            <b/>
            <sz val="8"/>
            <color indexed="8"/>
            <rFont val="Bitstream Vera Sans"/>
            <family val="1"/>
          </rPr>
          <t>Goibuy (Plazo de entrega 3 días)</t>
        </r>
      </text>
    </comment>
    <comment ref="A34" authorId="0">
      <text>
        <r>
          <rPr>
            <b/>
            <sz val="8"/>
            <color indexed="8"/>
            <rFont val="Bitstream Vera Sans"/>
            <family val="1"/>
          </rPr>
          <t>Pritec</t>
        </r>
      </text>
    </comment>
  </commentList>
</comments>
</file>

<file path=xl/comments4.xml><?xml version="1.0" encoding="utf-8"?>
<comments xmlns="http://schemas.openxmlformats.org/spreadsheetml/2006/main">
  <authors>
    <author>GBN</author>
  </authors>
  <commentList>
    <comment ref="A34" authorId="0">
      <text>
        <r>
          <rPr>
            <b/>
            <sz val="8"/>
            <color indexed="8"/>
            <rFont val="Bitstream Vera Sans"/>
            <family val="1"/>
          </rPr>
          <t>Goibuy (Plazo de entrega 3 días)</t>
        </r>
      </text>
    </comment>
    <comment ref="A36" authorId="0">
      <text>
        <r>
          <rPr>
            <b/>
            <sz val="8"/>
            <color indexed="8"/>
            <rFont val="Bitstream Vera Sans"/>
            <family val="1"/>
          </rPr>
          <t>Pritec</t>
        </r>
      </text>
    </comment>
  </commentList>
</comments>
</file>

<file path=xl/sharedStrings.xml><?xml version="1.0" encoding="utf-8"?>
<sst xmlns="http://schemas.openxmlformats.org/spreadsheetml/2006/main" count="225" uniqueCount="51">
  <si>
    <t>NODOS TWIN SERVER Clovertown 1GB / core</t>
  </si>
  <si>
    <t>Precio</t>
  </si>
  <si>
    <t>Cantidad</t>
  </si>
  <si>
    <t>Chasis 6015T-TV</t>
  </si>
  <si>
    <t>DDR2 533 FB-DIMM 240 PIN 1GB ECC</t>
  </si>
  <si>
    <t>HDD 80GB 7200 SATA / SATAII</t>
  </si>
  <si>
    <t>Ghz</t>
  </si>
  <si>
    <t>Núcleos</t>
  </si>
  <si>
    <t>Gflops</t>
  </si>
  <si>
    <t>Precio Twin Server</t>
  </si>
  <si>
    <t># de twins</t>
  </si>
  <si>
    <t>Precio sin IVA</t>
  </si>
  <si>
    <t>Precio con IVA</t>
  </si>
  <si>
    <t>Gflops totales</t>
  </si>
  <si>
    <t>INTEL XEON CLOVERTOWN 5310</t>
  </si>
  <si>
    <t>INTEL XEON CLOVERTOWN 5320</t>
  </si>
  <si>
    <t>INTEL XEON CLOVERTOWN 5335</t>
  </si>
  <si>
    <t>INTEL XEON CLOVERTOWN 5345</t>
  </si>
  <si>
    <t>INTEL XEON CLOVERTOWN 5355</t>
  </si>
  <si>
    <t xml:space="preserve">FRONTEND Clovertown 1GB / core </t>
  </si>
  <si>
    <t>CHASIS 6025B-3B</t>
  </si>
  <si>
    <t>DDR2 533 FB-DIMM 240 PIN  1GB ECC</t>
  </si>
  <si>
    <t>HDD 320GB 7200 SATA / SATAII</t>
  </si>
  <si>
    <t>ADAPTEC SERIAL ATA II RAID 2820SA</t>
  </si>
  <si>
    <t>Precio Frontend</t>
  </si>
  <si>
    <t>SERVIDUMBRES</t>
  </si>
  <si>
    <t>Switch GSW-1601 16 puertos 1000 Ethernet</t>
  </si>
  <si>
    <t>Rack ra-166x / RACK I-700 17U 600 x 600</t>
  </si>
  <si>
    <t xml:space="preserve">SAI (1KVA) </t>
  </si>
  <si>
    <t>KVM 1U Austin Hughes 4-puertos PS/2 consola</t>
  </si>
  <si>
    <t>Cables KVM</t>
  </si>
  <si>
    <t>Termostato</t>
  </si>
  <si>
    <t>Precio Servidumbres</t>
  </si>
  <si>
    <t>Bases tomas 6 enchufes</t>
  </si>
  <si>
    <t xml:space="preserve">Gastos generales: desplazamientos, etc. </t>
  </si>
  <si>
    <t>Sueldo Montador Clúster</t>
  </si>
  <si>
    <t>Precio gastos</t>
  </si>
  <si>
    <t>Sueldos Englobe</t>
  </si>
  <si>
    <t>NODOS TWIN SERVER Clovertown 768MB / core</t>
  </si>
  <si>
    <t xml:space="preserve">FRONTEND Clovertown 768MB / core </t>
  </si>
  <si>
    <t>NODOS TWIN SERVER Clovertown 500MB / core</t>
  </si>
  <si>
    <t>NODOS TWIN SERVER Clovertown 512MB / core</t>
  </si>
  <si>
    <t>FRONTEND TWIN SERVER Clovertown 512MB / core</t>
  </si>
  <si>
    <t>Tarjeta SCSI</t>
  </si>
  <si>
    <t>RAID FIBRENETICS</t>
  </si>
  <si>
    <t>Precio RAID</t>
  </si>
  <si>
    <t xml:space="preserve">Nodos twin </t>
  </si>
  <si>
    <t>16 nodos de calculo</t>
  </si>
  <si>
    <t>Frontend</t>
  </si>
  <si>
    <t>Cacharros</t>
  </si>
  <si>
    <t>T y 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</si>
</sst>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"/>
  </numFmts>
  <fonts count="9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sz val="10"/>
      <color indexed="8"/>
      <name val="Bitstream Vera Sans"/>
      <family val="2"/>
    </font>
    <font>
      <sz val="10"/>
      <color indexed="8"/>
      <name val="Arial"/>
      <family val="2"/>
    </font>
    <font>
      <b/>
      <sz val="8"/>
      <color indexed="8"/>
      <name val="Bitstream Vera Sans"/>
      <family val="1"/>
    </font>
    <font>
      <sz val="10"/>
      <name val="Helv"/>
      <family val="2"/>
    </font>
    <font>
      <sz val="10"/>
      <color indexed="10"/>
      <name val="Bitstream Vera Sans"/>
      <family val="2"/>
    </font>
    <font>
      <b/>
      <sz val="8"/>
      <name val="Bitstream Vera San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2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/>
    </xf>
    <xf numFmtId="165" fontId="2" fillId="0" borderId="0" xfId="0" applyNumberFormat="1" applyFont="1" applyAlignment="1">
      <alignment horizontal="left"/>
    </xf>
    <xf numFmtId="165" fontId="2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5" fontId="2" fillId="2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horizontal="left"/>
    </xf>
    <xf numFmtId="165" fontId="0" fillId="2" borderId="0" xfId="0" applyNumberFormat="1" applyFont="1" applyFill="1" applyAlignment="1">
      <alignment horizontal="right"/>
    </xf>
    <xf numFmtId="166" fontId="3" fillId="0" borderId="0" xfId="0" applyNumberFormat="1" applyFont="1" applyFill="1" applyBorder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3" fillId="3" borderId="0" xfId="0" applyNumberFormat="1" applyFont="1" applyFill="1" applyAlignment="1">
      <alignment horizontal="right"/>
    </xf>
    <xf numFmtId="166" fontId="7" fillId="0" borderId="1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B1">
      <selection activeCell="J11" sqref="J11"/>
    </sheetView>
  </sheetViews>
  <sheetFormatPr defaultColWidth="10.28125" defaultRowHeight="12.75"/>
  <cols>
    <col min="1" max="1" width="40.28125" style="1" customWidth="1"/>
    <col min="2" max="2" width="4.57421875" style="1" customWidth="1"/>
    <col min="3" max="3" width="7.7109375" style="1" customWidth="1"/>
    <col min="4" max="4" width="8.28125" style="1" customWidth="1"/>
    <col min="5" max="5" width="8.421875" style="2" customWidth="1"/>
    <col min="6" max="6" width="10.28125" style="2" customWidth="1"/>
    <col min="7" max="7" width="10.28125" style="1" customWidth="1"/>
    <col min="8" max="8" width="19.28125" style="2" customWidth="1"/>
    <col min="9" max="11" width="10.28125" style="1" customWidth="1"/>
    <col min="12" max="12" width="13.140625" style="1" customWidth="1"/>
    <col min="13" max="13" width="13.8515625" style="1" customWidth="1"/>
    <col min="14" max="14" width="13.57421875" style="2" customWidth="1"/>
    <col min="15" max="255" width="10.28125" style="1" customWidth="1"/>
  </cols>
  <sheetData>
    <row r="1" ht="12">
      <c r="A1" s="3" t="s">
        <v>0</v>
      </c>
    </row>
    <row r="2" spans="5:6" ht="12">
      <c r="E2" s="2" t="s">
        <v>1</v>
      </c>
      <c r="F2" s="2" t="s">
        <v>2</v>
      </c>
    </row>
    <row r="3" spans="1:6" ht="12">
      <c r="A3" s="1" t="s">
        <v>3</v>
      </c>
      <c r="C3" s="4"/>
      <c r="E3" s="2">
        <v>1895</v>
      </c>
      <c r="F3" s="2">
        <v>1</v>
      </c>
    </row>
    <row r="4" spans="1:6" ht="12">
      <c r="A4" s="5" t="s">
        <v>4</v>
      </c>
      <c r="E4" s="2">
        <v>150</v>
      </c>
      <c r="F4" s="2">
        <f>4*4*1</f>
        <v>16</v>
      </c>
    </row>
    <row r="5" spans="1:6" ht="12">
      <c r="A5" s="5" t="s">
        <v>5</v>
      </c>
      <c r="E5" s="2">
        <v>36</v>
      </c>
      <c r="F5" s="2">
        <v>2</v>
      </c>
    </row>
    <row r="6" ht="12">
      <c r="A6" s="5"/>
    </row>
    <row r="7" spans="2:14" ht="12">
      <c r="B7" s="2" t="s">
        <v>6</v>
      </c>
      <c r="C7" s="2" t="s">
        <v>7</v>
      </c>
      <c r="D7" s="2" t="s">
        <v>8</v>
      </c>
      <c r="E7" s="2" t="s">
        <v>1</v>
      </c>
      <c r="F7" s="2" t="s">
        <v>2</v>
      </c>
      <c r="H7" s="6" t="s">
        <v>9</v>
      </c>
      <c r="J7" s="7" t="s">
        <v>10</v>
      </c>
      <c r="K7" s="8"/>
      <c r="L7" s="7" t="s">
        <v>11</v>
      </c>
      <c r="M7" s="7" t="s">
        <v>12</v>
      </c>
      <c r="N7" s="9" t="s">
        <v>13</v>
      </c>
    </row>
    <row r="8" spans="1:256" s="15" customFormat="1" ht="12">
      <c r="A8" s="10" t="s">
        <v>14</v>
      </c>
      <c r="B8" s="11">
        <v>1.6</v>
      </c>
      <c r="C8" s="12">
        <v>4</v>
      </c>
      <c r="D8" s="13">
        <f>B8*C8*2</f>
        <v>12.8</v>
      </c>
      <c r="E8" s="14">
        <v>283</v>
      </c>
      <c r="F8" s="12">
        <v>4</v>
      </c>
      <c r="H8" s="12">
        <f>E3*F3+E4*F4+E5*F5+E8*F8</f>
        <v>5499</v>
      </c>
      <c r="J8" s="16">
        <v>3</v>
      </c>
      <c r="K8" s="16"/>
      <c r="L8" s="16">
        <f>H8*J8+H23+H38+H42</f>
        <v>25183.64</v>
      </c>
      <c r="M8" s="16">
        <f>L8*1.16</f>
        <v>29213.022399999998</v>
      </c>
      <c r="N8" s="16">
        <f>J8*D8*F8+D23*F23</f>
        <v>179.20000000000002</v>
      </c>
      <c r="IV8"/>
    </row>
    <row r="9" spans="1:256" s="15" customFormat="1" ht="12">
      <c r="A9" s="10" t="s">
        <v>15</v>
      </c>
      <c r="B9" s="12">
        <v>1.8666</v>
      </c>
      <c r="C9" s="12">
        <v>4</v>
      </c>
      <c r="D9" s="13">
        <f>B9*C9*2</f>
        <v>14.9328</v>
      </c>
      <c r="E9" s="14">
        <v>408</v>
      </c>
      <c r="F9" s="12">
        <v>4</v>
      </c>
      <c r="H9" s="12">
        <f>E3*F3+E4*F4+E5*F5+E9*F9</f>
        <v>5999</v>
      </c>
      <c r="J9" s="16">
        <v>3</v>
      </c>
      <c r="K9" s="16"/>
      <c r="L9" s="16">
        <f>H9*J9+H24+H38+H42</f>
        <v>26933.64</v>
      </c>
      <c r="M9" s="16">
        <f>L9*1.16</f>
        <v>31243.022399999998</v>
      </c>
      <c r="N9" s="16">
        <f>J9*D9*F9+D24*F24</f>
        <v>209.0592</v>
      </c>
      <c r="IV9"/>
    </row>
    <row r="10" spans="1:256" s="15" customFormat="1" ht="12">
      <c r="A10" s="10" t="s">
        <v>16</v>
      </c>
      <c r="B10" s="12">
        <v>2</v>
      </c>
      <c r="C10" s="12">
        <v>4</v>
      </c>
      <c r="D10" s="13">
        <f>B10*C10*2</f>
        <v>16</v>
      </c>
      <c r="E10" s="14">
        <v>619</v>
      </c>
      <c r="F10" s="12">
        <v>4</v>
      </c>
      <c r="H10" s="12">
        <f>E3*F3+E4*F4+E5*F5+E10*F10</f>
        <v>6843</v>
      </c>
      <c r="J10" s="16">
        <v>3</v>
      </c>
      <c r="K10" s="16"/>
      <c r="L10" s="16">
        <f>H10*J10+H25+H38+H42</f>
        <v>29887.64</v>
      </c>
      <c r="M10" s="16">
        <f>L10*1.16</f>
        <v>34669.662399999994</v>
      </c>
      <c r="N10" s="16">
        <f>J10*D10*F10+D25*F25</f>
        <v>224</v>
      </c>
      <c r="IV10"/>
    </row>
    <row r="11" spans="1:256" s="15" customFormat="1" ht="12">
      <c r="A11" s="10" t="s">
        <v>17</v>
      </c>
      <c r="B11" s="12">
        <v>2.333</v>
      </c>
      <c r="C11" s="12">
        <v>4</v>
      </c>
      <c r="D11" s="13">
        <f>B11*C11*2</f>
        <v>18.664</v>
      </c>
      <c r="E11" s="14">
        <v>762</v>
      </c>
      <c r="F11" s="12">
        <v>4</v>
      </c>
      <c r="H11" s="12">
        <f>E3*F3+E4*F4+E5*F5+E11*F11</f>
        <v>7415</v>
      </c>
      <c r="J11" s="16">
        <v>2</v>
      </c>
      <c r="K11" s="16"/>
      <c r="L11" s="16">
        <f>H11*J11+H26+H38+H42</f>
        <v>24474.64</v>
      </c>
      <c r="M11" s="16">
        <f>L11*1.16</f>
        <v>28390.582399999996</v>
      </c>
      <c r="N11" s="16">
        <f>J11*D11*F11+D26*F26</f>
        <v>186.64000000000001</v>
      </c>
      <c r="IV11"/>
    </row>
    <row r="12" spans="1:256" s="15" customFormat="1" ht="12">
      <c r="A12" s="10" t="s">
        <v>18</v>
      </c>
      <c r="B12" s="12">
        <v>2.666</v>
      </c>
      <c r="C12" s="12">
        <v>4</v>
      </c>
      <c r="D12" s="13">
        <f>B12*C12*2</f>
        <v>21.328</v>
      </c>
      <c r="E12" s="14">
        <v>1045</v>
      </c>
      <c r="F12" s="12">
        <v>4</v>
      </c>
      <c r="H12" s="12">
        <f>E3*F3+E4*F4+E5*F5+E12*F12</f>
        <v>8547</v>
      </c>
      <c r="J12" s="16">
        <v>2</v>
      </c>
      <c r="K12" s="16"/>
      <c r="L12" s="16">
        <f>H12*J12+H27+H38+H42</f>
        <v>27304.64</v>
      </c>
      <c r="M12" s="16">
        <f>L12*1.16</f>
        <v>31673.3824</v>
      </c>
      <c r="N12" s="16">
        <f>J12*D12*F12+D27*F27</f>
        <v>213.28</v>
      </c>
      <c r="IV12"/>
    </row>
    <row r="13" ht="12">
      <c r="C13" s="15"/>
    </row>
    <row r="15" spans="1:3" ht="12">
      <c r="A15" s="3" t="s">
        <v>19</v>
      </c>
      <c r="C15" s="15"/>
    </row>
    <row r="16" spans="5:6" ht="12">
      <c r="E16" s="2" t="s">
        <v>1</v>
      </c>
      <c r="F16" s="2" t="s">
        <v>2</v>
      </c>
    </row>
    <row r="17" spans="1:6" ht="12">
      <c r="A17" s="17" t="s">
        <v>20</v>
      </c>
      <c r="E17" s="13">
        <f>1430+375</f>
        <v>1805</v>
      </c>
      <c r="F17" s="2">
        <v>1</v>
      </c>
    </row>
    <row r="18" spans="1:6" ht="12">
      <c r="A18" s="5" t="s">
        <v>21</v>
      </c>
      <c r="E18" s="2">
        <v>150</v>
      </c>
      <c r="F18" s="2">
        <f>4*2*1</f>
        <v>8</v>
      </c>
    </row>
    <row r="19" spans="1:6" ht="12">
      <c r="A19" s="17" t="s">
        <v>22</v>
      </c>
      <c r="E19" s="2">
        <v>78</v>
      </c>
      <c r="F19" s="2">
        <v>8</v>
      </c>
    </row>
    <row r="20" spans="1:6" ht="12">
      <c r="A20" s="18" t="s">
        <v>23</v>
      </c>
      <c r="E20" s="2">
        <v>575</v>
      </c>
      <c r="F20" s="2">
        <v>1</v>
      </c>
    </row>
    <row r="22" spans="2:8" ht="12">
      <c r="B22" s="2" t="s">
        <v>6</v>
      </c>
      <c r="C22" s="2" t="s">
        <v>7</v>
      </c>
      <c r="D22" s="2" t="s">
        <v>8</v>
      </c>
      <c r="E22" s="2" t="s">
        <v>1</v>
      </c>
      <c r="F22" s="2" t="s">
        <v>2</v>
      </c>
      <c r="H22" s="6" t="s">
        <v>24</v>
      </c>
    </row>
    <row r="23" spans="1:8" ht="12">
      <c r="A23" s="10" t="s">
        <v>14</v>
      </c>
      <c r="B23" s="11">
        <v>1.6</v>
      </c>
      <c r="C23" s="12">
        <v>4</v>
      </c>
      <c r="D23" s="13">
        <f>B23*C23*2</f>
        <v>12.8</v>
      </c>
      <c r="E23" s="14">
        <v>283</v>
      </c>
      <c r="F23" s="12">
        <v>2</v>
      </c>
      <c r="G23" s="15"/>
      <c r="H23" s="12">
        <f>E17*F17+E18*F18+E19*F19+E20*F20+E23*F23</f>
        <v>4770</v>
      </c>
    </row>
    <row r="24" spans="1:8" ht="12">
      <c r="A24" s="10" t="s">
        <v>15</v>
      </c>
      <c r="B24" s="12">
        <v>1.8666</v>
      </c>
      <c r="C24" s="12">
        <v>4</v>
      </c>
      <c r="D24" s="13">
        <f>B24*C24*2</f>
        <v>14.9328</v>
      </c>
      <c r="E24" s="14">
        <v>408</v>
      </c>
      <c r="F24" s="12">
        <v>2</v>
      </c>
      <c r="G24" s="15"/>
      <c r="H24" s="12">
        <f>E17*F17+E18*F18+E19*F19+E20*F20+E24*F24</f>
        <v>5020</v>
      </c>
    </row>
    <row r="25" spans="1:8" ht="12">
      <c r="A25" s="10" t="s">
        <v>16</v>
      </c>
      <c r="B25" s="12">
        <v>2</v>
      </c>
      <c r="C25" s="12">
        <v>4</v>
      </c>
      <c r="D25" s="13">
        <f>B25*C25*2</f>
        <v>16</v>
      </c>
      <c r="E25" s="14">
        <v>619</v>
      </c>
      <c r="F25" s="12">
        <v>2</v>
      </c>
      <c r="G25" s="15"/>
      <c r="H25" s="12">
        <f>E17*F17+E18*F18+E19*F19+E20*F20+E25*F25</f>
        <v>5442</v>
      </c>
    </row>
    <row r="26" spans="1:8" ht="12">
      <c r="A26" s="10" t="s">
        <v>17</v>
      </c>
      <c r="B26" s="12">
        <v>2.333</v>
      </c>
      <c r="C26" s="12">
        <v>4</v>
      </c>
      <c r="D26" s="13">
        <f>B26*C26*2</f>
        <v>18.664</v>
      </c>
      <c r="E26" s="14">
        <v>762</v>
      </c>
      <c r="F26" s="12">
        <v>2</v>
      </c>
      <c r="G26" s="15"/>
      <c r="H26" s="12">
        <f>E17*F17+E18*F18+E19*F19+E20*F20+E26*F26</f>
        <v>5728</v>
      </c>
    </row>
    <row r="27" spans="1:8" ht="12">
      <c r="A27" s="10" t="s">
        <v>18</v>
      </c>
      <c r="B27" s="12">
        <v>2.666</v>
      </c>
      <c r="C27" s="12">
        <v>4</v>
      </c>
      <c r="D27" s="13">
        <f>B27*C27*2</f>
        <v>21.328</v>
      </c>
      <c r="E27" s="14">
        <v>1045</v>
      </c>
      <c r="F27" s="12">
        <v>2</v>
      </c>
      <c r="G27" s="15"/>
      <c r="H27" s="12">
        <f>E17*F17+E18*F18+E19*F19+E20*F20+E27*F27</f>
        <v>6294</v>
      </c>
    </row>
    <row r="30" ht="12">
      <c r="A30" s="3" t="s">
        <v>25</v>
      </c>
    </row>
    <row r="31" spans="5:6" ht="12">
      <c r="E31" s="2" t="s">
        <v>1</v>
      </c>
      <c r="F31" s="2" t="s">
        <v>2</v>
      </c>
    </row>
    <row r="32" spans="1:6" ht="12">
      <c r="A32" s="19" t="s">
        <v>26</v>
      </c>
      <c r="E32" s="2">
        <v>247</v>
      </c>
      <c r="F32" s="2">
        <v>1</v>
      </c>
    </row>
    <row r="33" spans="1:6" ht="12">
      <c r="A33" s="20" t="s">
        <v>27</v>
      </c>
      <c r="E33">
        <v>368.24</v>
      </c>
      <c r="F33" s="2">
        <v>1</v>
      </c>
    </row>
    <row r="34" spans="1:6" ht="12">
      <c r="A34" t="s">
        <v>28</v>
      </c>
      <c r="E34" s="2">
        <v>614</v>
      </c>
      <c r="F34" s="2">
        <v>1</v>
      </c>
    </row>
    <row r="35" spans="1:6" ht="12">
      <c r="A35" s="20" t="s">
        <v>29</v>
      </c>
      <c r="E35" s="14">
        <v>264.2</v>
      </c>
      <c r="F35" s="2">
        <v>1</v>
      </c>
    </row>
    <row r="36" spans="1:6" ht="12">
      <c r="A36" s="1" t="s">
        <v>30</v>
      </c>
      <c r="E36" s="2">
        <v>63.8</v>
      </c>
      <c r="F36" s="2">
        <v>4</v>
      </c>
    </row>
    <row r="37" spans="1:8" ht="12.75">
      <c r="A37" s="20" t="s">
        <v>31</v>
      </c>
      <c r="E37" s="2">
        <v>300</v>
      </c>
      <c r="F37" s="2">
        <v>1</v>
      </c>
      <c r="H37" s="6" t="s">
        <v>32</v>
      </c>
    </row>
    <row r="38" spans="1:8" ht="12.75">
      <c r="A38" s="20" t="s">
        <v>33</v>
      </c>
      <c r="E38" s="2">
        <v>18</v>
      </c>
      <c r="F38" s="2">
        <v>1</v>
      </c>
      <c r="H38" s="2">
        <f>E32*F32+E33*F33+E34*F34+E35*F35+E36*F36+E37*F37+E38*F38</f>
        <v>2066.6400000000003</v>
      </c>
    </row>
    <row r="39" ht="12.75"/>
    <row r="40" spans="1:6" ht="12.75">
      <c r="A40" t="s">
        <v>34</v>
      </c>
      <c r="E40">
        <v>500</v>
      </c>
      <c r="F40" s="2">
        <v>1</v>
      </c>
    </row>
    <row r="41" spans="1:8" ht="12.75">
      <c r="A41" t="s">
        <v>35</v>
      </c>
      <c r="E41">
        <v>350</v>
      </c>
      <c r="F41" s="2">
        <v>1</v>
      </c>
      <c r="H41" s="6" t="s">
        <v>36</v>
      </c>
    </row>
    <row r="42" spans="1:8" ht="12.75">
      <c r="A42" t="s">
        <v>37</v>
      </c>
      <c r="E42">
        <v>1000</v>
      </c>
      <c r="F42" s="2">
        <v>1</v>
      </c>
      <c r="H42" s="2">
        <f>E40*F40+E41*F41+E42*F42</f>
        <v>1850</v>
      </c>
    </row>
    <row r="43" ht="12.75">
      <c r="E43"/>
    </row>
    <row r="44" ht="12">
      <c r="E44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6" sqref="A16"/>
    </sheetView>
  </sheetViews>
  <sheetFormatPr defaultColWidth="10.28125" defaultRowHeight="12.75"/>
  <cols>
    <col min="1" max="1" width="40.28125" style="1" customWidth="1"/>
    <col min="2" max="2" width="4.57421875" style="1" customWidth="1"/>
    <col min="3" max="3" width="7.7109375" style="1" customWidth="1"/>
    <col min="4" max="4" width="8.28125" style="1" customWidth="1"/>
    <col min="5" max="5" width="8.421875" style="2" customWidth="1"/>
    <col min="6" max="6" width="10.28125" style="2" customWidth="1"/>
    <col min="7" max="7" width="10.28125" style="1" customWidth="1"/>
    <col min="8" max="8" width="19.28125" style="2" customWidth="1"/>
    <col min="9" max="11" width="10.28125" style="1" customWidth="1"/>
    <col min="12" max="12" width="13.140625" style="1" customWidth="1"/>
    <col min="13" max="13" width="13.8515625" style="1" customWidth="1"/>
    <col min="14" max="14" width="13.140625" style="2" customWidth="1"/>
    <col min="15" max="255" width="10.28125" style="1" customWidth="1"/>
  </cols>
  <sheetData>
    <row r="1" ht="12">
      <c r="A1" s="3" t="s">
        <v>38</v>
      </c>
    </row>
    <row r="2" spans="5:6" ht="12">
      <c r="E2" s="2" t="s">
        <v>1</v>
      </c>
      <c r="F2" s="2" t="s">
        <v>2</v>
      </c>
    </row>
    <row r="3" spans="1:6" ht="12">
      <c r="A3" s="1" t="s">
        <v>3</v>
      </c>
      <c r="C3" s="4"/>
      <c r="E3" s="2">
        <v>1895</v>
      </c>
      <c r="F3" s="2">
        <v>1</v>
      </c>
    </row>
    <row r="4" spans="1:6" ht="12">
      <c r="A4" s="5" t="s">
        <v>4</v>
      </c>
      <c r="E4" s="2">
        <v>150</v>
      </c>
      <c r="F4" s="2">
        <f>4*4*0.75</f>
        <v>12</v>
      </c>
    </row>
    <row r="5" spans="1:6" ht="12">
      <c r="A5" s="5" t="s">
        <v>5</v>
      </c>
      <c r="E5" s="2">
        <v>36</v>
      </c>
      <c r="F5" s="2">
        <v>2</v>
      </c>
    </row>
    <row r="6" ht="12">
      <c r="A6" s="5"/>
    </row>
    <row r="7" spans="2:14" ht="12">
      <c r="B7" s="2" t="s">
        <v>6</v>
      </c>
      <c r="C7" s="2" t="s">
        <v>7</v>
      </c>
      <c r="D7" s="2" t="s">
        <v>8</v>
      </c>
      <c r="E7" s="2" t="s">
        <v>1</v>
      </c>
      <c r="F7" s="2" t="s">
        <v>2</v>
      </c>
      <c r="H7" s="6" t="s">
        <v>9</v>
      </c>
      <c r="J7" s="7" t="s">
        <v>10</v>
      </c>
      <c r="K7" s="8"/>
      <c r="L7" s="7" t="s">
        <v>11</v>
      </c>
      <c r="M7" s="7" t="s">
        <v>12</v>
      </c>
      <c r="N7" s="9" t="s">
        <v>13</v>
      </c>
    </row>
    <row r="8" spans="1:256" s="15" customFormat="1" ht="12">
      <c r="A8" s="10" t="s">
        <v>14</v>
      </c>
      <c r="B8" s="11">
        <v>1.6</v>
      </c>
      <c r="C8" s="12">
        <v>4</v>
      </c>
      <c r="D8" s="13">
        <f>B8*C8*2</f>
        <v>12.8</v>
      </c>
      <c r="E8" s="14">
        <v>283</v>
      </c>
      <c r="F8" s="12">
        <v>4</v>
      </c>
      <c r="H8" s="12">
        <f>E3*F3+E4*F4+E5*F5+E8*F8</f>
        <v>4899</v>
      </c>
      <c r="J8" s="16">
        <v>4</v>
      </c>
      <c r="K8" s="16"/>
      <c r="L8" s="16">
        <f>H8*J8+H23+H38+H42</f>
        <v>27982.64</v>
      </c>
      <c r="M8" s="16">
        <f>L8*1.16</f>
        <v>32459.862399999998</v>
      </c>
      <c r="N8" s="16">
        <f>J8*D8*F8+D23*F23</f>
        <v>230.4</v>
      </c>
      <c r="IV8"/>
    </row>
    <row r="9" spans="1:256" s="15" customFormat="1" ht="12">
      <c r="A9" s="10" t="s">
        <v>15</v>
      </c>
      <c r="B9" s="12">
        <v>1.8666</v>
      </c>
      <c r="C9" s="12">
        <v>4</v>
      </c>
      <c r="D9" s="13">
        <f>B9*C9*2</f>
        <v>14.9328</v>
      </c>
      <c r="E9" s="14">
        <v>408</v>
      </c>
      <c r="F9" s="12">
        <v>4</v>
      </c>
      <c r="H9" s="12">
        <f>E3*F3+E4*F4+E5*F5+E9*F9</f>
        <v>5399</v>
      </c>
      <c r="J9" s="16">
        <v>4</v>
      </c>
      <c r="K9" s="16"/>
      <c r="L9" s="16">
        <f>H9*J9+H24+H38+H42</f>
        <v>30232.64</v>
      </c>
      <c r="M9" s="16">
        <f>L9*1.16</f>
        <v>35069.8624</v>
      </c>
      <c r="N9" s="16">
        <f>J9*D9*F9+D24*F24</f>
        <v>268.7904</v>
      </c>
      <c r="IV9"/>
    </row>
    <row r="10" spans="1:256" s="15" customFormat="1" ht="12">
      <c r="A10" s="10" t="s">
        <v>16</v>
      </c>
      <c r="B10" s="12">
        <v>2</v>
      </c>
      <c r="C10" s="12">
        <v>4</v>
      </c>
      <c r="D10" s="13">
        <f>B10*C10*2</f>
        <v>16</v>
      </c>
      <c r="E10" s="14">
        <v>619</v>
      </c>
      <c r="F10" s="12">
        <v>4</v>
      </c>
      <c r="H10" s="12">
        <f>E3*F3+E4*F4+E5*F5+E10*F10</f>
        <v>6243</v>
      </c>
      <c r="J10" s="16">
        <v>3</v>
      </c>
      <c r="K10" s="16"/>
      <c r="L10" s="16">
        <f>H10*J10+H25+H38+H42</f>
        <v>27787.64</v>
      </c>
      <c r="M10" s="16">
        <f>L10*1.16</f>
        <v>32233.662399999997</v>
      </c>
      <c r="N10" s="16">
        <f>J10*D10*F10+D25*F25</f>
        <v>224</v>
      </c>
      <c r="IV10"/>
    </row>
    <row r="11" spans="1:256" s="15" customFormat="1" ht="12">
      <c r="A11" s="10" t="s">
        <v>17</v>
      </c>
      <c r="B11" s="12">
        <v>2.333</v>
      </c>
      <c r="C11" s="12">
        <v>4</v>
      </c>
      <c r="D11" s="13">
        <f>B11*C11*2</f>
        <v>18.664</v>
      </c>
      <c r="E11" s="14">
        <v>762</v>
      </c>
      <c r="F11" s="12">
        <v>4</v>
      </c>
      <c r="H11" s="12">
        <f>E3*F3+E4*F4+E5*F5+E11*F11</f>
        <v>6815</v>
      </c>
      <c r="J11" s="16">
        <v>2</v>
      </c>
      <c r="K11" s="16"/>
      <c r="L11" s="16">
        <f>H11*J11+H26+H38+H42</f>
        <v>22974.64</v>
      </c>
      <c r="M11" s="16">
        <f>L11*1.16</f>
        <v>26650.582399999996</v>
      </c>
      <c r="N11" s="16">
        <f>J11*D11*F11+D26*F26</f>
        <v>186.64000000000001</v>
      </c>
      <c r="IV11"/>
    </row>
    <row r="12" spans="1:256" s="15" customFormat="1" ht="12">
      <c r="A12" s="10" t="s">
        <v>18</v>
      </c>
      <c r="B12" s="12">
        <v>2.666</v>
      </c>
      <c r="C12" s="12">
        <v>4</v>
      </c>
      <c r="D12" s="13">
        <f>B12*C12*2</f>
        <v>21.328</v>
      </c>
      <c r="E12" s="14">
        <v>1045</v>
      </c>
      <c r="F12" s="12">
        <v>4</v>
      </c>
      <c r="H12" s="12">
        <f>E3*F3+E4*F4+E5*F5+E12*F12</f>
        <v>7947</v>
      </c>
      <c r="J12" s="16">
        <v>2</v>
      </c>
      <c r="K12" s="16"/>
      <c r="L12" s="16">
        <f>H12*J12+H27+H38+H42</f>
        <v>25804.64</v>
      </c>
      <c r="M12" s="16">
        <f>L12*1.16</f>
        <v>29933.3824</v>
      </c>
      <c r="N12" s="16">
        <f>J12*D12*F12+D27*F27</f>
        <v>213.28</v>
      </c>
      <c r="IV12"/>
    </row>
    <row r="13" ht="12">
      <c r="C13" s="15"/>
    </row>
    <row r="15" spans="1:3" ht="12">
      <c r="A15" s="3" t="s">
        <v>39</v>
      </c>
      <c r="C15" s="15"/>
    </row>
    <row r="16" spans="5:6" ht="12">
      <c r="E16" s="2" t="s">
        <v>1</v>
      </c>
      <c r="F16" s="2" t="s">
        <v>2</v>
      </c>
    </row>
    <row r="17" spans="1:6" ht="12">
      <c r="A17" s="17" t="s">
        <v>20</v>
      </c>
      <c r="E17" s="13">
        <f>1430+375</f>
        <v>1805</v>
      </c>
      <c r="F17" s="2">
        <v>1</v>
      </c>
    </row>
    <row r="18" spans="1:6" ht="12">
      <c r="A18" s="5" t="s">
        <v>21</v>
      </c>
      <c r="E18" s="2">
        <v>150</v>
      </c>
      <c r="F18" s="2">
        <f>4*2*0.75</f>
        <v>6</v>
      </c>
    </row>
    <row r="19" spans="1:6" ht="12">
      <c r="A19" s="17" t="s">
        <v>22</v>
      </c>
      <c r="E19" s="2">
        <v>78</v>
      </c>
      <c r="F19" s="2">
        <v>8</v>
      </c>
    </row>
    <row r="20" spans="1:6" ht="12">
      <c r="A20" s="18" t="s">
        <v>23</v>
      </c>
      <c r="E20" s="2">
        <v>575</v>
      </c>
      <c r="F20" s="2">
        <v>1</v>
      </c>
    </row>
    <row r="22" spans="2:8" ht="12">
      <c r="B22" s="2" t="s">
        <v>6</v>
      </c>
      <c r="C22" s="2" t="s">
        <v>7</v>
      </c>
      <c r="D22" s="2" t="s">
        <v>8</v>
      </c>
      <c r="E22" s="2" t="s">
        <v>1</v>
      </c>
      <c r="F22" s="2" t="s">
        <v>2</v>
      </c>
      <c r="H22" s="6" t="s">
        <v>24</v>
      </c>
    </row>
    <row r="23" spans="1:8" ht="12">
      <c r="A23" s="10" t="s">
        <v>14</v>
      </c>
      <c r="B23" s="11">
        <v>1.6</v>
      </c>
      <c r="C23" s="12">
        <v>4</v>
      </c>
      <c r="D23" s="13">
        <f>B23*C23*2</f>
        <v>12.8</v>
      </c>
      <c r="E23" s="14">
        <v>283</v>
      </c>
      <c r="F23" s="12">
        <v>2</v>
      </c>
      <c r="G23" s="15"/>
      <c r="H23" s="12">
        <f>E17*F17+E18*F18+E19*F19+E20*F20+E23*F23</f>
        <v>4470</v>
      </c>
    </row>
    <row r="24" spans="1:8" ht="12">
      <c r="A24" s="10" t="s">
        <v>15</v>
      </c>
      <c r="B24" s="12">
        <v>1.8666</v>
      </c>
      <c r="C24" s="12">
        <v>4</v>
      </c>
      <c r="D24" s="13">
        <f>B24*C24*2</f>
        <v>14.9328</v>
      </c>
      <c r="E24" s="14">
        <v>408</v>
      </c>
      <c r="F24" s="12">
        <v>2</v>
      </c>
      <c r="G24" s="15"/>
      <c r="H24" s="12">
        <f>E17*F17+E18*F18+E19*F19+E20*F20+E24*F24</f>
        <v>4720</v>
      </c>
    </row>
    <row r="25" spans="1:8" ht="12">
      <c r="A25" s="10" t="s">
        <v>16</v>
      </c>
      <c r="B25" s="12">
        <v>2</v>
      </c>
      <c r="C25" s="12">
        <v>4</v>
      </c>
      <c r="D25" s="13">
        <f>B25*C25*2</f>
        <v>16</v>
      </c>
      <c r="E25" s="14">
        <v>619</v>
      </c>
      <c r="F25" s="12">
        <v>2</v>
      </c>
      <c r="G25" s="15"/>
      <c r="H25" s="12">
        <f>E17*F17+E18*F18+E19*F19+E20*F20+E25*F25</f>
        <v>5142</v>
      </c>
    </row>
    <row r="26" spans="1:8" ht="12">
      <c r="A26" s="10" t="s">
        <v>17</v>
      </c>
      <c r="B26" s="12">
        <v>2.333</v>
      </c>
      <c r="C26" s="12">
        <v>4</v>
      </c>
      <c r="D26" s="13">
        <f>B26*C26*2</f>
        <v>18.664</v>
      </c>
      <c r="E26" s="14">
        <v>762</v>
      </c>
      <c r="F26" s="12">
        <v>2</v>
      </c>
      <c r="G26" s="15"/>
      <c r="H26" s="12">
        <f>E17*F17+E18*F18+E19*F19+E20*F20+E26*F26</f>
        <v>5428</v>
      </c>
    </row>
    <row r="27" spans="1:8" ht="12">
      <c r="A27" s="10" t="s">
        <v>18</v>
      </c>
      <c r="B27" s="12">
        <v>2.666</v>
      </c>
      <c r="C27" s="12">
        <v>4</v>
      </c>
      <c r="D27" s="13">
        <f>B27*C27*2</f>
        <v>21.328</v>
      </c>
      <c r="E27" s="14">
        <v>1045</v>
      </c>
      <c r="F27" s="12">
        <v>2</v>
      </c>
      <c r="G27" s="15"/>
      <c r="H27" s="12">
        <f>E17*F17+E18*F18+E19*F19+E20*F20+E27*F27</f>
        <v>5994</v>
      </c>
    </row>
    <row r="30" ht="12">
      <c r="A30" s="3" t="s">
        <v>25</v>
      </c>
    </row>
    <row r="31" spans="5:6" ht="12">
      <c r="E31" s="2" t="s">
        <v>1</v>
      </c>
      <c r="F31" s="2" t="s">
        <v>2</v>
      </c>
    </row>
    <row r="32" spans="1:6" ht="12">
      <c r="A32" s="19" t="s">
        <v>26</v>
      </c>
      <c r="E32" s="2">
        <v>247</v>
      </c>
      <c r="F32" s="2">
        <v>1</v>
      </c>
    </row>
    <row r="33" spans="1:6" ht="12">
      <c r="A33" s="20" t="s">
        <v>27</v>
      </c>
      <c r="E33">
        <v>368.24</v>
      </c>
      <c r="F33" s="2">
        <v>1</v>
      </c>
    </row>
    <row r="34" spans="1:6" ht="12">
      <c r="A34" t="s">
        <v>28</v>
      </c>
      <c r="E34" s="2">
        <v>614</v>
      </c>
      <c r="F34" s="2">
        <v>1</v>
      </c>
    </row>
    <row r="35" spans="1:6" ht="12">
      <c r="A35" s="20" t="s">
        <v>29</v>
      </c>
      <c r="E35" s="14">
        <v>264.2</v>
      </c>
      <c r="F35" s="2">
        <v>1</v>
      </c>
    </row>
    <row r="36" spans="1:6" ht="12">
      <c r="A36" s="1" t="s">
        <v>30</v>
      </c>
      <c r="E36" s="2">
        <v>63.8</v>
      </c>
      <c r="F36" s="2">
        <v>4</v>
      </c>
    </row>
    <row r="37" spans="1:8" ht="12.75">
      <c r="A37" s="20" t="s">
        <v>31</v>
      </c>
      <c r="E37" s="2">
        <v>300</v>
      </c>
      <c r="F37" s="2">
        <v>1</v>
      </c>
      <c r="H37" s="6" t="s">
        <v>32</v>
      </c>
    </row>
    <row r="38" spans="1:8" ht="12.75">
      <c r="A38" s="20" t="s">
        <v>33</v>
      </c>
      <c r="E38" s="2">
        <v>18</v>
      </c>
      <c r="F38" s="2">
        <v>1</v>
      </c>
      <c r="H38" s="2">
        <f>E32*F32+E33*F33+E34*F34+E35*F35+E36*F36+E37*F37+E38*F38</f>
        <v>2066.6400000000003</v>
      </c>
    </row>
    <row r="39" ht="12.75"/>
    <row r="40" spans="1:6" ht="12.75">
      <c r="A40" t="s">
        <v>34</v>
      </c>
      <c r="E40">
        <v>500</v>
      </c>
      <c r="F40" s="2">
        <v>1</v>
      </c>
    </row>
    <row r="41" spans="1:8" ht="12.75">
      <c r="A41" t="s">
        <v>35</v>
      </c>
      <c r="E41">
        <v>350</v>
      </c>
      <c r="F41" s="2">
        <v>1</v>
      </c>
      <c r="H41" s="6" t="s">
        <v>36</v>
      </c>
    </row>
    <row r="42" spans="1:8" ht="12.75">
      <c r="A42" t="s">
        <v>37</v>
      </c>
      <c r="E42">
        <v>1000</v>
      </c>
      <c r="F42" s="2">
        <v>1</v>
      </c>
      <c r="H42" s="2">
        <f>E40*F40+E41*F41+E42*F42</f>
        <v>1850</v>
      </c>
    </row>
    <row r="43" ht="12.75">
      <c r="E43"/>
    </row>
    <row r="44" ht="12">
      <c r="E44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0">
      <selection activeCell="J9" sqref="J9"/>
    </sheetView>
  </sheetViews>
  <sheetFormatPr defaultColWidth="10.28125" defaultRowHeight="12.75"/>
  <cols>
    <col min="1" max="1" width="40.28125" style="1" customWidth="1"/>
    <col min="2" max="2" width="4.57421875" style="1" customWidth="1"/>
    <col min="3" max="3" width="7.7109375" style="1" customWidth="1"/>
    <col min="4" max="4" width="8.28125" style="1" customWidth="1"/>
    <col min="5" max="5" width="8.421875" style="2" customWidth="1"/>
    <col min="6" max="6" width="10.28125" style="2" customWidth="1"/>
    <col min="7" max="7" width="10.28125" style="1" customWidth="1"/>
    <col min="8" max="8" width="19.28125" style="2" customWidth="1"/>
    <col min="9" max="11" width="10.28125" style="1" customWidth="1"/>
    <col min="12" max="12" width="13.140625" style="1" customWidth="1"/>
    <col min="13" max="13" width="13.8515625" style="1" customWidth="1"/>
    <col min="14" max="14" width="13.140625" style="2" customWidth="1"/>
    <col min="15" max="255" width="10.28125" style="1" customWidth="1"/>
  </cols>
  <sheetData>
    <row r="1" ht="12">
      <c r="A1" s="3" t="s">
        <v>40</v>
      </c>
    </row>
    <row r="2" spans="5:6" ht="12">
      <c r="E2" s="2" t="s">
        <v>1</v>
      </c>
      <c r="F2" s="2" t="s">
        <v>2</v>
      </c>
    </row>
    <row r="3" spans="1:6" ht="12">
      <c r="A3" s="1" t="s">
        <v>3</v>
      </c>
      <c r="C3" s="4"/>
      <c r="E3" s="2">
        <v>1895</v>
      </c>
      <c r="F3" s="2">
        <v>1</v>
      </c>
    </row>
    <row r="4" spans="1:6" ht="12">
      <c r="A4" s="5" t="s">
        <v>4</v>
      </c>
      <c r="E4" s="2">
        <v>150</v>
      </c>
      <c r="F4" s="2">
        <f>4*4*0.5</f>
        <v>8</v>
      </c>
    </row>
    <row r="5" spans="1:6" ht="12">
      <c r="A5" s="5" t="s">
        <v>5</v>
      </c>
      <c r="E5" s="2">
        <v>36</v>
      </c>
      <c r="F5" s="2">
        <v>2</v>
      </c>
    </row>
    <row r="6" ht="12">
      <c r="A6" s="5"/>
    </row>
    <row r="7" spans="2:14" ht="12">
      <c r="B7" s="2" t="s">
        <v>6</v>
      </c>
      <c r="C7" s="2" t="s">
        <v>7</v>
      </c>
      <c r="D7" s="2" t="s">
        <v>8</v>
      </c>
      <c r="E7" s="2" t="s">
        <v>1</v>
      </c>
      <c r="F7" s="2" t="s">
        <v>2</v>
      </c>
      <c r="H7" s="6" t="s">
        <v>9</v>
      </c>
      <c r="J7" s="7" t="s">
        <v>10</v>
      </c>
      <c r="K7" s="8"/>
      <c r="L7" s="7" t="s">
        <v>11</v>
      </c>
      <c r="M7" s="7" t="s">
        <v>12</v>
      </c>
      <c r="N7" s="9" t="s">
        <v>13</v>
      </c>
    </row>
    <row r="8" spans="1:256" s="15" customFormat="1" ht="12">
      <c r="A8" s="10" t="s">
        <v>14</v>
      </c>
      <c r="B8" s="11">
        <v>1.6</v>
      </c>
      <c r="C8" s="12">
        <v>4</v>
      </c>
      <c r="D8" s="13">
        <f>B8*C8*2</f>
        <v>12.8</v>
      </c>
      <c r="E8" s="14">
        <v>283</v>
      </c>
      <c r="F8" s="12">
        <v>4</v>
      </c>
      <c r="H8" s="12">
        <f>E3*F3+E4*F4+E5*F5+E8*F8</f>
        <v>4299</v>
      </c>
      <c r="J8" s="16">
        <v>4</v>
      </c>
      <c r="K8" s="16"/>
      <c r="L8" s="16">
        <f>H8*J8+H23+H38+H42</f>
        <v>25882.64</v>
      </c>
      <c r="M8" s="16">
        <f>L8*1.16</f>
        <v>30023.862399999998</v>
      </c>
      <c r="N8" s="16">
        <f>J8*D8*F8+D23*F23</f>
        <v>230.4</v>
      </c>
      <c r="IV8"/>
    </row>
    <row r="9" spans="1:256" s="15" customFormat="1" ht="12">
      <c r="A9" s="10" t="s">
        <v>15</v>
      </c>
      <c r="B9" s="12">
        <v>1.8666</v>
      </c>
      <c r="C9" s="12">
        <v>4</v>
      </c>
      <c r="D9" s="13">
        <f>B9*C9*2</f>
        <v>14.9328</v>
      </c>
      <c r="E9" s="14">
        <v>408</v>
      </c>
      <c r="F9" s="12">
        <v>4</v>
      </c>
      <c r="H9" s="12">
        <f>E3*F3+E4*F4+E5*F5+E9*F9</f>
        <v>4799</v>
      </c>
      <c r="J9" s="16">
        <v>4</v>
      </c>
      <c r="K9" s="16"/>
      <c r="L9" s="16">
        <f>H9*J9+H24+H38+H42</f>
        <v>28132.64</v>
      </c>
      <c r="M9" s="16">
        <f>L9*1.16</f>
        <v>32633.862399999998</v>
      </c>
      <c r="N9" s="16">
        <f>J9*D9*F9+D24*F24</f>
        <v>268.7904</v>
      </c>
      <c r="IV9"/>
    </row>
    <row r="10" spans="1:256" s="15" customFormat="1" ht="12">
      <c r="A10" s="10" t="s">
        <v>16</v>
      </c>
      <c r="B10" s="12">
        <v>2</v>
      </c>
      <c r="C10" s="12">
        <v>4</v>
      </c>
      <c r="D10" s="13">
        <f>B10*C10*2</f>
        <v>16</v>
      </c>
      <c r="E10" s="14">
        <v>619</v>
      </c>
      <c r="F10" s="12">
        <v>4</v>
      </c>
      <c r="H10" s="12">
        <f>E3*F3+E4*F4+E5*F5+E10*F10</f>
        <v>5643</v>
      </c>
      <c r="J10" s="16">
        <v>3</v>
      </c>
      <c r="K10" s="16"/>
      <c r="L10" s="16">
        <f>H10*J10+H25+H38+H42</f>
        <v>26287.64</v>
      </c>
      <c r="M10" s="16">
        <f>L10*1.16</f>
        <v>30493.662399999997</v>
      </c>
      <c r="N10" s="16">
        <f>J10*D10*F10+D25*F25</f>
        <v>224</v>
      </c>
      <c r="IV10"/>
    </row>
    <row r="11" spans="1:256" s="15" customFormat="1" ht="12">
      <c r="A11" s="10" t="s">
        <v>17</v>
      </c>
      <c r="B11" s="12">
        <v>2.333</v>
      </c>
      <c r="C11" s="12">
        <v>4</v>
      </c>
      <c r="D11" s="13">
        <f>B11*C11*2</f>
        <v>18.664</v>
      </c>
      <c r="E11" s="14">
        <v>762</v>
      </c>
      <c r="F11" s="12">
        <v>4</v>
      </c>
      <c r="H11" s="12">
        <f>E3*F3+E4*F4+E5*F5+E11*F11</f>
        <v>6215</v>
      </c>
      <c r="J11" s="21">
        <v>3</v>
      </c>
      <c r="K11" s="21"/>
      <c r="L11" s="21">
        <f>H11*J11+H26+H38+H42</f>
        <v>28289.64</v>
      </c>
      <c r="M11" s="21">
        <f>L11*1.16</f>
        <v>32815.98239999999</v>
      </c>
      <c r="N11" s="21">
        <f>J11*D11*F11+D26*F26</f>
        <v>261.29600000000005</v>
      </c>
      <c r="IV11"/>
    </row>
    <row r="12" spans="1:256" s="15" customFormat="1" ht="12">
      <c r="A12" s="10" t="s">
        <v>18</v>
      </c>
      <c r="B12" s="12">
        <v>2.666</v>
      </c>
      <c r="C12" s="12">
        <v>4</v>
      </c>
      <c r="D12" s="13">
        <f>B12*C12*2</f>
        <v>21.328</v>
      </c>
      <c r="E12" s="14">
        <v>1045</v>
      </c>
      <c r="F12" s="12">
        <v>4</v>
      </c>
      <c r="H12" s="12">
        <f>E3*F3+E4*F4+E5*F5+E12*F12</f>
        <v>7347</v>
      </c>
      <c r="J12" s="16">
        <v>2</v>
      </c>
      <c r="K12" s="16"/>
      <c r="L12" s="16">
        <f>H12*J12+H27+H38+H42</f>
        <v>24904.64</v>
      </c>
      <c r="M12" s="16">
        <f>L12*1.16</f>
        <v>28889.3824</v>
      </c>
      <c r="N12" s="16">
        <f>J12*D12*F12+D27*F27</f>
        <v>213.28</v>
      </c>
      <c r="IV12"/>
    </row>
    <row r="13" ht="12">
      <c r="C13" s="15"/>
    </row>
    <row r="15" spans="1:3" ht="12">
      <c r="A15" s="3" t="s">
        <v>19</v>
      </c>
      <c r="C15" s="15"/>
    </row>
    <row r="16" spans="5:6" ht="12">
      <c r="E16" s="2" t="s">
        <v>1</v>
      </c>
      <c r="F16" s="2" t="s">
        <v>2</v>
      </c>
    </row>
    <row r="17" spans="1:6" ht="12">
      <c r="A17" s="17" t="s">
        <v>20</v>
      </c>
      <c r="E17" s="13">
        <f>1430+375</f>
        <v>1805</v>
      </c>
      <c r="F17" s="2">
        <v>1</v>
      </c>
    </row>
    <row r="18" spans="1:6" ht="12">
      <c r="A18" s="5" t="s">
        <v>21</v>
      </c>
      <c r="E18" s="2">
        <v>150</v>
      </c>
      <c r="F18" s="2">
        <f>4*2*1</f>
        <v>8</v>
      </c>
    </row>
    <row r="19" spans="1:6" ht="12">
      <c r="A19" s="17" t="s">
        <v>22</v>
      </c>
      <c r="E19" s="2">
        <v>78</v>
      </c>
      <c r="F19" s="2">
        <v>8</v>
      </c>
    </row>
    <row r="20" spans="1:6" ht="12">
      <c r="A20" s="18" t="s">
        <v>23</v>
      </c>
      <c r="E20" s="2">
        <v>575</v>
      </c>
      <c r="F20" s="2">
        <v>1</v>
      </c>
    </row>
    <row r="22" spans="2:8" ht="12">
      <c r="B22" s="2" t="s">
        <v>6</v>
      </c>
      <c r="C22" s="2" t="s">
        <v>7</v>
      </c>
      <c r="D22" s="2" t="s">
        <v>8</v>
      </c>
      <c r="E22" s="2" t="s">
        <v>1</v>
      </c>
      <c r="F22" s="2" t="s">
        <v>2</v>
      </c>
      <c r="H22" s="6" t="s">
        <v>24</v>
      </c>
    </row>
    <row r="23" spans="1:8" ht="12">
      <c r="A23" s="10" t="s">
        <v>14</v>
      </c>
      <c r="B23" s="11">
        <v>1.6</v>
      </c>
      <c r="C23" s="12">
        <v>4</v>
      </c>
      <c r="D23" s="13">
        <f>B23*C23*2</f>
        <v>12.8</v>
      </c>
      <c r="E23" s="14">
        <v>283</v>
      </c>
      <c r="F23" s="12">
        <v>2</v>
      </c>
      <c r="G23" s="15"/>
      <c r="H23" s="12">
        <f>E17*F17+E18*F18+E19*F19+E20*F20+E23*F23</f>
        <v>4770</v>
      </c>
    </row>
    <row r="24" spans="1:8" ht="12">
      <c r="A24" s="10" t="s">
        <v>15</v>
      </c>
      <c r="B24" s="12">
        <v>1.8666</v>
      </c>
      <c r="C24" s="12">
        <v>4</v>
      </c>
      <c r="D24" s="13">
        <f>B24*C24*2</f>
        <v>14.9328</v>
      </c>
      <c r="E24" s="14">
        <v>408</v>
      </c>
      <c r="F24" s="12">
        <v>2</v>
      </c>
      <c r="G24" s="15"/>
      <c r="H24" s="12">
        <f>E17*F17+E18*F18+E19*F19+E20*F20+E24*F24</f>
        <v>5020</v>
      </c>
    </row>
    <row r="25" spans="1:8" ht="12">
      <c r="A25" s="10" t="s">
        <v>16</v>
      </c>
      <c r="B25" s="12">
        <v>2</v>
      </c>
      <c r="C25" s="12">
        <v>4</v>
      </c>
      <c r="D25" s="13">
        <f>B25*C25*2</f>
        <v>16</v>
      </c>
      <c r="E25" s="14">
        <v>619</v>
      </c>
      <c r="F25" s="12">
        <v>2</v>
      </c>
      <c r="G25" s="15"/>
      <c r="H25" s="12">
        <f>E17*F17+E18*F18+E19*F19+E20*F20+E25*F25</f>
        <v>5442</v>
      </c>
    </row>
    <row r="26" spans="1:8" ht="12">
      <c r="A26" s="10" t="s">
        <v>17</v>
      </c>
      <c r="B26" s="12">
        <v>2.333</v>
      </c>
      <c r="C26" s="12">
        <v>4</v>
      </c>
      <c r="D26" s="13">
        <f>B26*C26*2</f>
        <v>18.664</v>
      </c>
      <c r="E26" s="14">
        <v>762</v>
      </c>
      <c r="F26" s="12">
        <v>2</v>
      </c>
      <c r="G26" s="15"/>
      <c r="H26" s="12">
        <f>E17*F17+E18*F18+E19*F19+E20*F20+E26*F26</f>
        <v>5728</v>
      </c>
    </row>
    <row r="27" spans="1:8" ht="12">
      <c r="A27" s="10" t="s">
        <v>18</v>
      </c>
      <c r="B27" s="12">
        <v>2.666</v>
      </c>
      <c r="C27" s="12">
        <v>4</v>
      </c>
      <c r="D27" s="13">
        <f>B27*C27*2</f>
        <v>21.328</v>
      </c>
      <c r="E27" s="14">
        <v>1045</v>
      </c>
      <c r="F27" s="12">
        <v>2</v>
      </c>
      <c r="G27" s="15"/>
      <c r="H27" s="12">
        <f>E17*F17+E18*F18+E19*F19+E20*F20+E27*F27</f>
        <v>6294</v>
      </c>
    </row>
    <row r="30" ht="12">
      <c r="A30" s="3" t="s">
        <v>25</v>
      </c>
    </row>
    <row r="31" spans="5:6" ht="12">
      <c r="E31" s="2" t="s">
        <v>1</v>
      </c>
      <c r="F31" s="2" t="s">
        <v>2</v>
      </c>
    </row>
    <row r="32" spans="1:6" ht="12">
      <c r="A32" s="19" t="s">
        <v>26</v>
      </c>
      <c r="E32" s="2">
        <v>247</v>
      </c>
      <c r="F32" s="2">
        <v>1</v>
      </c>
    </row>
    <row r="33" spans="1:6" ht="12">
      <c r="A33" s="20" t="s">
        <v>27</v>
      </c>
      <c r="E33">
        <v>368.24</v>
      </c>
      <c r="F33" s="2">
        <v>1</v>
      </c>
    </row>
    <row r="34" spans="1:6" ht="12">
      <c r="A34" t="s">
        <v>28</v>
      </c>
      <c r="E34" s="2">
        <v>614</v>
      </c>
      <c r="F34" s="2">
        <v>1</v>
      </c>
    </row>
    <row r="35" spans="1:6" ht="12">
      <c r="A35" s="20" t="s">
        <v>29</v>
      </c>
      <c r="E35" s="14">
        <v>264.2</v>
      </c>
      <c r="F35" s="2">
        <v>1</v>
      </c>
    </row>
    <row r="36" spans="1:6" ht="12">
      <c r="A36" s="1" t="s">
        <v>30</v>
      </c>
      <c r="E36" s="2">
        <v>63.8</v>
      </c>
      <c r="F36" s="2">
        <v>4</v>
      </c>
    </row>
    <row r="37" spans="1:8" ht="12.75">
      <c r="A37" s="20" t="s">
        <v>31</v>
      </c>
      <c r="E37" s="2">
        <v>300</v>
      </c>
      <c r="F37" s="2">
        <v>1</v>
      </c>
      <c r="H37" s="6" t="s">
        <v>32</v>
      </c>
    </row>
    <row r="38" spans="1:8" ht="12.75">
      <c r="A38" s="20" t="s">
        <v>33</v>
      </c>
      <c r="E38" s="2">
        <v>18</v>
      </c>
      <c r="F38" s="2">
        <v>1</v>
      </c>
      <c r="H38" s="2">
        <f>E32*F32+E33*F33+E34*F34+E35*F35+E36*F36+E37*F37+E38*F38</f>
        <v>2066.6400000000003</v>
      </c>
    </row>
    <row r="39" ht="12.75"/>
    <row r="40" spans="1:6" ht="12.75">
      <c r="A40" t="s">
        <v>34</v>
      </c>
      <c r="E40">
        <v>500</v>
      </c>
      <c r="F40" s="2">
        <v>1</v>
      </c>
    </row>
    <row r="41" spans="1:8" ht="12.75">
      <c r="A41" t="s">
        <v>35</v>
      </c>
      <c r="E41">
        <v>350</v>
      </c>
      <c r="F41" s="2">
        <v>1</v>
      </c>
      <c r="H41" s="6" t="s">
        <v>36</v>
      </c>
    </row>
    <row r="42" spans="1:8" ht="12.75">
      <c r="A42" t="s">
        <v>37</v>
      </c>
      <c r="E42">
        <v>1000</v>
      </c>
      <c r="F42" s="2">
        <v>1</v>
      </c>
      <c r="H42" s="2">
        <f>E40*F40+E41*F41+E42*F42</f>
        <v>1850</v>
      </c>
    </row>
    <row r="43" ht="12.75">
      <c r="E43"/>
    </row>
    <row r="44" ht="12">
      <c r="E44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1">
      <selection activeCell="E31" sqref="E31"/>
    </sheetView>
  </sheetViews>
  <sheetFormatPr defaultColWidth="10.28125" defaultRowHeight="12.75"/>
  <cols>
    <col min="1" max="1" width="40.28125" style="1" customWidth="1"/>
    <col min="2" max="2" width="4.57421875" style="1" customWidth="1"/>
    <col min="3" max="3" width="7.7109375" style="1" customWidth="1"/>
    <col min="4" max="4" width="8.28125" style="1" customWidth="1"/>
    <col min="5" max="5" width="8.421875" style="2" customWidth="1"/>
    <col min="6" max="6" width="10.28125" style="2" customWidth="1"/>
    <col min="7" max="7" width="10.28125" style="1" customWidth="1"/>
    <col min="8" max="8" width="19.28125" style="2" customWidth="1"/>
    <col min="9" max="11" width="10.28125" style="1" customWidth="1"/>
    <col min="12" max="12" width="13.140625" style="1" customWidth="1"/>
    <col min="13" max="13" width="13.8515625" style="1" customWidth="1"/>
    <col min="14" max="14" width="13.140625" style="2" customWidth="1"/>
    <col min="15" max="255" width="10.28125" style="1" customWidth="1"/>
  </cols>
  <sheetData>
    <row r="1" ht="12">
      <c r="A1" s="3" t="s">
        <v>41</v>
      </c>
    </row>
    <row r="2" spans="5:6" ht="12">
      <c r="E2" s="2" t="s">
        <v>1</v>
      </c>
      <c r="F2" s="2" t="s">
        <v>2</v>
      </c>
    </row>
    <row r="3" spans="1:6" ht="12">
      <c r="A3" s="1" t="s">
        <v>3</v>
      </c>
      <c r="C3" s="4"/>
      <c r="E3" s="2">
        <v>1895</v>
      </c>
      <c r="F3" s="2">
        <v>1</v>
      </c>
    </row>
    <row r="4" spans="1:6" ht="12">
      <c r="A4" s="5" t="s">
        <v>4</v>
      </c>
      <c r="E4" s="2">
        <v>150</v>
      </c>
      <c r="F4" s="2">
        <f>4*4*0.5</f>
        <v>8</v>
      </c>
    </row>
    <row r="5" spans="1:6" ht="12">
      <c r="A5" s="5" t="s">
        <v>5</v>
      </c>
      <c r="E5" s="2">
        <v>36</v>
      </c>
      <c r="F5" s="2">
        <v>2</v>
      </c>
    </row>
    <row r="6" ht="12">
      <c r="A6" s="5"/>
    </row>
    <row r="7" spans="2:14" ht="12">
      <c r="B7" s="2" t="s">
        <v>6</v>
      </c>
      <c r="C7" s="2" t="s">
        <v>7</v>
      </c>
      <c r="D7" s="2" t="s">
        <v>8</v>
      </c>
      <c r="E7" s="2" t="s">
        <v>1</v>
      </c>
      <c r="F7" s="2" t="s">
        <v>2</v>
      </c>
      <c r="H7" s="6" t="s">
        <v>9</v>
      </c>
      <c r="J7" s="7" t="s">
        <v>10</v>
      </c>
      <c r="K7" s="8"/>
      <c r="L7" s="7" t="s">
        <v>11</v>
      </c>
      <c r="M7" s="7" t="s">
        <v>12</v>
      </c>
      <c r="N7" s="9" t="s">
        <v>13</v>
      </c>
    </row>
    <row r="8" spans="1:256" s="15" customFormat="1" ht="12">
      <c r="A8" s="10" t="s">
        <v>14</v>
      </c>
      <c r="B8" s="11">
        <v>1.6</v>
      </c>
      <c r="C8" s="12">
        <v>4</v>
      </c>
      <c r="D8" s="13">
        <f>B8*C8*2</f>
        <v>12.8</v>
      </c>
      <c r="E8" s="14">
        <v>283</v>
      </c>
      <c r="F8" s="12">
        <v>4</v>
      </c>
      <c r="H8" s="12">
        <f>E3*F3+E4*F4+E5*F5+E8*F8</f>
        <v>4299</v>
      </c>
      <c r="J8" s="16">
        <v>3</v>
      </c>
      <c r="K8" s="16"/>
      <c r="L8" s="16">
        <f>H8*J8+H23+H40+H44+H31</f>
        <v>25212.64</v>
      </c>
      <c r="M8" s="16">
        <f>L8*1.16</f>
        <v>29246.662399999997</v>
      </c>
      <c r="N8" s="16">
        <f>J8*D8*F8+D23*F23</f>
        <v>204.8</v>
      </c>
      <c r="IV8"/>
    </row>
    <row r="9" spans="1:256" s="15" customFormat="1" ht="12">
      <c r="A9" s="10" t="s">
        <v>15</v>
      </c>
      <c r="B9" s="12">
        <v>1.8666</v>
      </c>
      <c r="C9" s="12">
        <v>4</v>
      </c>
      <c r="D9" s="13">
        <f>B9*C9*2</f>
        <v>14.9328</v>
      </c>
      <c r="E9" s="14">
        <v>408</v>
      </c>
      <c r="F9" s="12">
        <v>4</v>
      </c>
      <c r="H9" s="12">
        <f>E3*F3+E4*F4+E5*F5+E9*F9</f>
        <v>4799</v>
      </c>
      <c r="J9" s="16">
        <v>3</v>
      </c>
      <c r="K9" s="16"/>
      <c r="L9" s="16">
        <f>H9*J9+H24+H40+H44+H31</f>
        <v>27212.64</v>
      </c>
      <c r="M9" s="16">
        <f>L9*1.16</f>
        <v>31566.662399999997</v>
      </c>
      <c r="N9" s="16">
        <f>J9*D9*F9+D24*F24</f>
        <v>238.9248</v>
      </c>
      <c r="IV9"/>
    </row>
    <row r="10" spans="1:256" s="15" customFormat="1" ht="12">
      <c r="A10" s="10" t="s">
        <v>16</v>
      </c>
      <c r="B10" s="12">
        <v>2</v>
      </c>
      <c r="C10" s="12">
        <v>4</v>
      </c>
      <c r="D10" s="13">
        <f>B10*C10*2</f>
        <v>16</v>
      </c>
      <c r="E10" s="14">
        <v>619</v>
      </c>
      <c r="F10" s="12">
        <v>4</v>
      </c>
      <c r="H10" s="12">
        <f>E3*F3+E4*F4+E5*F5+E10*F10</f>
        <v>5643</v>
      </c>
      <c r="J10" s="16">
        <v>2</v>
      </c>
      <c r="K10" s="16"/>
      <c r="L10" s="16">
        <f>H10*J10+H25+H40+H44+H31</f>
        <v>24945.64</v>
      </c>
      <c r="M10" s="16">
        <f>L10*1.16</f>
        <v>28936.942399999996</v>
      </c>
      <c r="N10" s="16">
        <f>J10*D10*F10+D25*F25</f>
        <v>192</v>
      </c>
      <c r="IV10"/>
    </row>
    <row r="11" spans="1:256" s="15" customFormat="1" ht="12">
      <c r="A11" s="10" t="s">
        <v>17</v>
      </c>
      <c r="B11" s="12">
        <v>2.333</v>
      </c>
      <c r="C11" s="12">
        <v>4</v>
      </c>
      <c r="D11" s="13">
        <f>B11*C11*2</f>
        <v>18.664</v>
      </c>
      <c r="E11" s="14">
        <v>762</v>
      </c>
      <c r="F11" s="12">
        <v>4</v>
      </c>
      <c r="H11" s="12">
        <f>E3*F3+E4*F4+E5*F5+E11*F11</f>
        <v>6215</v>
      </c>
      <c r="J11" s="16">
        <v>2</v>
      </c>
      <c r="K11" s="16"/>
      <c r="L11" s="16">
        <f>H11*J11+H26+H40+H44+H31</f>
        <v>26661.64</v>
      </c>
      <c r="M11" s="16">
        <f>L11*1.16</f>
        <v>30927.502399999998</v>
      </c>
      <c r="N11" s="16">
        <f>J11*D11*F11+D26*F26</f>
        <v>223.96800000000002</v>
      </c>
      <c r="IV11"/>
    </row>
    <row r="12" spans="1:256" s="15" customFormat="1" ht="12">
      <c r="A12" s="10" t="s">
        <v>18</v>
      </c>
      <c r="B12" s="12">
        <v>2.666</v>
      </c>
      <c r="C12" s="12">
        <v>4</v>
      </c>
      <c r="D12" s="13">
        <f>B12*C12*2</f>
        <v>21.328</v>
      </c>
      <c r="E12" s="14">
        <v>1045</v>
      </c>
      <c r="F12" s="12">
        <v>4</v>
      </c>
      <c r="H12" s="12">
        <f>E3*F3+E4*F4+E5*F5+E12*F12</f>
        <v>7347</v>
      </c>
      <c r="J12" s="16">
        <v>1</v>
      </c>
      <c r="K12" s="16"/>
      <c r="L12" s="16">
        <f>H12*J12+H27+H40+H44+H31</f>
        <v>22710.64</v>
      </c>
      <c r="M12" s="16">
        <f>L12*1.16</f>
        <v>26344.342399999998</v>
      </c>
      <c r="N12" s="16">
        <f>J12*D12*F12+D27*F27</f>
        <v>170.624</v>
      </c>
      <c r="IV12"/>
    </row>
    <row r="13" ht="12">
      <c r="C13" s="15"/>
    </row>
    <row r="15" spans="1:3" ht="12">
      <c r="A15" s="3" t="s">
        <v>42</v>
      </c>
      <c r="C15" s="15"/>
    </row>
    <row r="16" spans="5:6" ht="12">
      <c r="E16" s="2" t="s">
        <v>1</v>
      </c>
      <c r="F16" s="2" t="s">
        <v>2</v>
      </c>
    </row>
    <row r="17" spans="1:6" ht="12">
      <c r="A17" s="1" t="s">
        <v>3</v>
      </c>
      <c r="C17" s="4"/>
      <c r="E17" s="2">
        <v>1895</v>
      </c>
      <c r="F17" s="2">
        <v>1</v>
      </c>
    </row>
    <row r="18" spans="1:6" ht="12">
      <c r="A18" s="5" t="s">
        <v>4</v>
      </c>
      <c r="E18" s="2">
        <v>150</v>
      </c>
      <c r="F18" s="2">
        <f>4*4*0.75</f>
        <v>12</v>
      </c>
    </row>
    <row r="19" spans="1:6" ht="12">
      <c r="A19" s="5" t="s">
        <v>5</v>
      </c>
      <c r="E19" s="2">
        <v>36</v>
      </c>
      <c r="F19" s="2">
        <v>2</v>
      </c>
    </row>
    <row r="20" spans="1:6" ht="12">
      <c r="A20" s="22" t="s">
        <v>43</v>
      </c>
      <c r="B20" s="23"/>
      <c r="C20" s="23"/>
      <c r="D20" s="23"/>
      <c r="E20" s="24">
        <v>500</v>
      </c>
      <c r="F20" s="24">
        <v>1</v>
      </c>
    </row>
    <row r="21" ht="12">
      <c r="A21" s="5"/>
    </row>
    <row r="22" spans="2:8" ht="12">
      <c r="B22" s="2" t="s">
        <v>6</v>
      </c>
      <c r="C22" s="2" t="s">
        <v>7</v>
      </c>
      <c r="D22" s="2" t="s">
        <v>8</v>
      </c>
      <c r="E22" s="2" t="s">
        <v>1</v>
      </c>
      <c r="F22" s="2" t="s">
        <v>2</v>
      </c>
      <c r="H22" s="6" t="s">
        <v>24</v>
      </c>
    </row>
    <row r="23" spans="1:8" ht="12">
      <c r="A23" s="10" t="s">
        <v>14</v>
      </c>
      <c r="B23" s="11">
        <v>1.6</v>
      </c>
      <c r="C23" s="12">
        <v>4</v>
      </c>
      <c r="D23" s="13">
        <f>B23*C23*2</f>
        <v>12.8</v>
      </c>
      <c r="E23" s="14">
        <v>283</v>
      </c>
      <c r="F23" s="12">
        <v>4</v>
      </c>
      <c r="H23" s="12">
        <f>E17*F17+E18*F18+E19*F19+E23*F23+E20*F20</f>
        <v>5399</v>
      </c>
    </row>
    <row r="24" spans="1:8" ht="12">
      <c r="A24" s="10" t="s">
        <v>15</v>
      </c>
      <c r="B24" s="12">
        <v>1.8666</v>
      </c>
      <c r="C24" s="12">
        <v>4</v>
      </c>
      <c r="D24" s="13">
        <f>B24*C24*2</f>
        <v>14.9328</v>
      </c>
      <c r="E24" s="14">
        <v>408</v>
      </c>
      <c r="F24" s="12">
        <v>4</v>
      </c>
      <c r="G24" s="15"/>
      <c r="H24" s="12">
        <f>E17*F17+E18*F18+E19*F19+E24*F24+E20*F20</f>
        <v>5899</v>
      </c>
    </row>
    <row r="25" spans="1:8" ht="12">
      <c r="A25" s="10" t="s">
        <v>16</v>
      </c>
      <c r="B25" s="12">
        <v>2</v>
      </c>
      <c r="C25" s="12">
        <v>4</v>
      </c>
      <c r="D25" s="13">
        <f>B25*C25*2</f>
        <v>16</v>
      </c>
      <c r="E25" s="14">
        <v>619</v>
      </c>
      <c r="F25" s="12">
        <v>4</v>
      </c>
      <c r="G25" s="15"/>
      <c r="H25" s="12">
        <f>E17*F17+E18*F18+E19*F19+E20*F20+E25*F25</f>
        <v>6743</v>
      </c>
    </row>
    <row r="26" spans="1:8" ht="12">
      <c r="A26" s="10" t="s">
        <v>17</v>
      </c>
      <c r="B26" s="12">
        <v>2.333</v>
      </c>
      <c r="C26" s="12">
        <v>4</v>
      </c>
      <c r="D26" s="13">
        <f>B26*C26*2</f>
        <v>18.664</v>
      </c>
      <c r="E26" s="14">
        <v>762</v>
      </c>
      <c r="F26" s="12">
        <v>4</v>
      </c>
      <c r="G26" s="15"/>
      <c r="H26" s="12">
        <f>E17*F17+E18*F18+E19*F19+E20*F20+E26*F26</f>
        <v>7315</v>
      </c>
    </row>
    <row r="27" spans="1:8" ht="12">
      <c r="A27" s="10" t="s">
        <v>18</v>
      </c>
      <c r="B27" s="12">
        <v>2.666</v>
      </c>
      <c r="C27" s="12">
        <v>4</v>
      </c>
      <c r="D27" s="13">
        <f>B27*C27*2</f>
        <v>21.328</v>
      </c>
      <c r="E27" s="14">
        <v>1045</v>
      </c>
      <c r="F27" s="12">
        <v>4</v>
      </c>
      <c r="G27" s="15"/>
      <c r="H27" s="12">
        <f>E17*F17+E18*F18+E19*F19+E20*F20+E27*F27</f>
        <v>8447</v>
      </c>
    </row>
    <row r="28" spans="1:8" ht="12">
      <c r="A28" s="10"/>
      <c r="B28" s="12"/>
      <c r="C28" s="12"/>
      <c r="D28" s="13"/>
      <c r="E28" s="14"/>
      <c r="F28" s="12"/>
      <c r="G28" s="15"/>
      <c r="H28" s="12"/>
    </row>
    <row r="29" ht="12">
      <c r="A29" s="3" t="s">
        <v>44</v>
      </c>
    </row>
    <row r="30" spans="1:8" ht="12">
      <c r="A30" s="3"/>
      <c r="E30" s="2" t="s">
        <v>1</v>
      </c>
      <c r="F30" s="2" t="s">
        <v>2</v>
      </c>
      <c r="H30" s="6" t="s">
        <v>45</v>
      </c>
    </row>
    <row r="31" spans="5:8" ht="12">
      <c r="E31" s="24">
        <v>3000</v>
      </c>
      <c r="F31" s="24">
        <v>1</v>
      </c>
      <c r="H31" s="2">
        <f>F31*E31</f>
        <v>3000</v>
      </c>
    </row>
    <row r="32" ht="12">
      <c r="A32" s="3" t="s">
        <v>25</v>
      </c>
    </row>
    <row r="33" spans="5:6" ht="12">
      <c r="E33" s="2" t="s">
        <v>1</v>
      </c>
      <c r="F33" s="2" t="s">
        <v>2</v>
      </c>
    </row>
    <row r="34" spans="1:6" ht="12">
      <c r="A34" s="19" t="s">
        <v>26</v>
      </c>
      <c r="E34" s="2">
        <v>247</v>
      </c>
      <c r="F34" s="2">
        <v>1</v>
      </c>
    </row>
    <row r="35" spans="1:6" ht="12">
      <c r="A35" s="20" t="s">
        <v>27</v>
      </c>
      <c r="E35">
        <v>368.24</v>
      </c>
      <c r="F35" s="2">
        <v>1</v>
      </c>
    </row>
    <row r="36" spans="1:6" ht="12">
      <c r="A36" t="s">
        <v>28</v>
      </c>
      <c r="E36" s="2">
        <v>614</v>
      </c>
      <c r="F36" s="2">
        <v>1</v>
      </c>
    </row>
    <row r="37" spans="1:6" ht="12.75">
      <c r="A37" s="20" t="s">
        <v>29</v>
      </c>
      <c r="E37" s="14">
        <v>264.2</v>
      </c>
      <c r="F37" s="2">
        <v>1</v>
      </c>
    </row>
    <row r="38" spans="1:6" ht="12.75">
      <c r="A38" s="1" t="s">
        <v>30</v>
      </c>
      <c r="E38" s="2">
        <v>63.8</v>
      </c>
      <c r="F38" s="2">
        <v>4</v>
      </c>
    </row>
    <row r="39" spans="1:8" ht="12.75">
      <c r="A39" s="20" t="s">
        <v>31</v>
      </c>
      <c r="E39" s="2">
        <v>300</v>
      </c>
      <c r="F39" s="2">
        <v>1</v>
      </c>
      <c r="H39" s="6" t="s">
        <v>32</v>
      </c>
    </row>
    <row r="40" spans="1:8" ht="12.75">
      <c r="A40" s="20" t="s">
        <v>33</v>
      </c>
      <c r="E40" s="2">
        <v>18</v>
      </c>
      <c r="F40" s="2">
        <v>1</v>
      </c>
      <c r="H40" s="2">
        <f>E34*F34+E35*F35+E36*F36+E37*F37+E38*F38+E39*F39+E40*F40</f>
        <v>2066.6400000000003</v>
      </c>
    </row>
    <row r="41" ht="12.75"/>
    <row r="42" spans="1:6" ht="12.75">
      <c r="A42" t="s">
        <v>34</v>
      </c>
      <c r="E42">
        <v>500</v>
      </c>
      <c r="F42" s="2">
        <v>1</v>
      </c>
    </row>
    <row r="43" spans="1:8" ht="12.75">
      <c r="A43" t="s">
        <v>35</v>
      </c>
      <c r="E43">
        <v>350</v>
      </c>
      <c r="F43" s="2">
        <v>1</v>
      </c>
      <c r="H43" s="6" t="s">
        <v>36</v>
      </c>
    </row>
    <row r="44" spans="1:8" ht="12">
      <c r="A44" t="s">
        <v>37</v>
      </c>
      <c r="E44">
        <v>1000</v>
      </c>
      <c r="F44" s="2">
        <v>1</v>
      </c>
      <c r="H44" s="2">
        <f>E42*F42+E43*F43+E44*F44</f>
        <v>1850</v>
      </c>
    </row>
    <row r="45" ht="12">
      <c r="E45"/>
    </row>
    <row r="46" ht="12">
      <c r="E46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F17"/>
  <sheetViews>
    <sheetView tabSelected="1" workbookViewId="0" topLeftCell="A1">
      <selection activeCell="D4" sqref="D4"/>
    </sheetView>
  </sheetViews>
  <sheetFormatPr defaultColWidth="10.28125" defaultRowHeight="12.75"/>
  <sheetData>
    <row r="3" spans="2:6" ht="12">
      <c r="B3" t="s">
        <v>46</v>
      </c>
      <c r="D3">
        <v>3750</v>
      </c>
      <c r="E3" s="25">
        <f>8*D3</f>
        <v>30000</v>
      </c>
      <c r="F3" t="s">
        <v>47</v>
      </c>
    </row>
    <row r="4" spans="2:5" ht="12">
      <c r="B4" t="s">
        <v>48</v>
      </c>
      <c r="E4">
        <v>3300</v>
      </c>
    </row>
    <row r="5" spans="2:5" ht="12">
      <c r="B5" t="s">
        <v>49</v>
      </c>
      <c r="E5">
        <v>2000</v>
      </c>
    </row>
    <row r="6" spans="2:5" ht="12">
      <c r="B6" t="s">
        <v>50</v>
      </c>
      <c r="E6">
        <v>1000</v>
      </c>
    </row>
    <row r="7" ht="12">
      <c r="E7" s="25">
        <f>SUM(E3:E6)</f>
        <v>36300</v>
      </c>
    </row>
    <row r="8" ht="12">
      <c r="E8" s="25">
        <f>E7/0.86</f>
        <v>42209.3023255814</v>
      </c>
    </row>
    <row r="9" ht="12">
      <c r="E9" s="25">
        <f>E8*1.16</f>
        <v>48962.79069767442</v>
      </c>
    </row>
    <row r="17" spans="4:5" ht="12">
      <c r="D17" s="25">
        <f>3/2.3</f>
        <v>1.3043478260869565</v>
      </c>
      <c r="E17" s="25">
        <f>4949/3549</f>
        <v>1.3944773175542406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1601-01-01T23:00:00Z</cp:lastPrinted>
  <dcterms:created xsi:type="dcterms:W3CDTF">2007-03-02T14:14:46Z</dcterms:created>
  <dcterms:modified xsi:type="dcterms:W3CDTF">2007-03-02T15:51:15Z</dcterms:modified>
  <cp:category/>
  <cp:version/>
  <cp:contentType/>
  <cp:contentStatus/>
  <cp:revision>9</cp:revision>
</cp:coreProperties>
</file>